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bookViews>
    <workbookView xWindow="-120" yWindow="-120" windowWidth="20730" windowHeight="11160" firstSheet="2" activeTab="7"/>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12" l="1"/>
  <c r="BH3" i="12"/>
  <c r="BG3" i="12"/>
  <c r="BF3" i="12"/>
  <c r="BE3" i="12"/>
  <c r="BD3" i="12"/>
  <c r="BC3" i="12"/>
  <c r="BB3" i="12"/>
  <c r="C14" i="12"/>
  <c r="D14" i="12"/>
  <c r="E14" i="12"/>
  <c r="F14" i="12"/>
  <c r="C15" i="12"/>
  <c r="D15" i="12"/>
  <c r="E15" i="12"/>
  <c r="F15" i="12"/>
  <c r="C16" i="12"/>
  <c r="D16" i="12"/>
  <c r="E16" i="12"/>
  <c r="F16" i="12"/>
  <c r="C17" i="12"/>
  <c r="D17" i="12"/>
  <c r="E17" i="12"/>
  <c r="F17" i="12"/>
  <c r="C18" i="12"/>
  <c r="D18" i="12"/>
  <c r="E18" i="12"/>
  <c r="F18" i="12"/>
  <c r="D13" i="12"/>
  <c r="E13" i="12"/>
  <c r="F13" i="12"/>
  <c r="C13" i="12"/>
  <c r="B3" i="12"/>
  <c r="A3" i="12"/>
  <c r="A15" i="12" s="1"/>
  <c r="BP3" i="12"/>
  <c r="A14" i="12" l="1"/>
  <c r="A13" i="12"/>
  <c r="A18" i="12"/>
  <c r="A17" i="12"/>
  <c r="A16" i="12"/>
  <c r="C12" i="5"/>
  <c r="V3" i="7"/>
  <c r="G14" i="1" l="1"/>
  <c r="G15" i="12" s="1"/>
  <c r="G13" i="1"/>
  <c r="G14" i="12" s="1"/>
  <c r="G15" i="1"/>
  <c r="G16" i="12" s="1"/>
  <c r="G16" i="1"/>
  <c r="G17" i="12" s="1"/>
  <c r="G17" i="1"/>
  <c r="G18" i="12" s="1"/>
  <c r="G12" i="1"/>
  <c r="G13" i="12" s="1"/>
  <c r="BO3" i="12" l="1"/>
  <c r="BN3" i="12"/>
  <c r="BM3" i="12"/>
  <c r="BL3" i="12"/>
  <c r="BK3" i="12"/>
  <c r="BJ3" i="12"/>
  <c r="Q3" i="12" l="1"/>
  <c r="P3" i="12"/>
  <c r="O3" i="12"/>
  <c r="N3" i="12"/>
  <c r="M3" i="12"/>
  <c r="L3" i="12"/>
  <c r="K3" i="12"/>
  <c r="J3" i="12"/>
  <c r="I3" i="12"/>
  <c r="F17" i="5" l="1"/>
  <c r="F15" i="5"/>
  <c r="F10" i="5"/>
  <c r="C19" i="5"/>
  <c r="C17" i="5"/>
  <c r="C16" i="5"/>
  <c r="T16" i="10"/>
  <c r="T12" i="10"/>
  <c r="W3" i="8"/>
  <c r="C25" i="8" s="1"/>
  <c r="T17" i="10" l="1"/>
  <c r="F13" i="5" s="1"/>
  <c r="V2" i="9"/>
  <c r="V3" i="9" s="1"/>
  <c r="F9" i="9" s="1"/>
  <c r="F11" i="5" l="1"/>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H3" i="12"/>
  <c r="G3" i="12"/>
  <c r="F3" i="12"/>
  <c r="E3" i="12"/>
  <c r="D3" i="12"/>
  <c r="C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<sst xmlns="http://schemas.openxmlformats.org/spreadsheetml/2006/main" count="271" uniqueCount="176">
  <si>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</si>
  <si>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</si>
  <si>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</si>
  <si>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</si>
  <si>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</si>
  <si>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</si>
  <si>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</si>
  <si>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</si>
  <si>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</si>
  <si>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</si>
  <si>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</si>
  <si>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</si>
  <si>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</si>
  <si>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</si>
  <si>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</si>
  <si>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</si>
  <si>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</si>
  <si>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</si>
  <si>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</si>
  <si>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</si>
  <si>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</si>
  <si>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</si>
  <si>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</si>
  <si>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</si>
  <si>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</si>
  <si>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</si>
  <si>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</si>
  <si>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</si>
  <si>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</si>
  <si>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</si>
  <si>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</si>
  <si>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</si>
  <si>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</si>
  <si>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</si>
  <si>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</si>
  <si>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</si>
  <si>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</si>
  <si>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</si>
  <si>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</si>
  <si>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</si>
  <si>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</si>
  <si>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</si>
  <si>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</si>
  <si>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</si>
  <si>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</si>
  <si>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</si>
  <si>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</si>
  <si>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</si>
  <si>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</si>
  <si>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</si>
  <si>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</si>
  <si>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</si>
  <si>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</si>
  <si>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</si>
  <si>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</si>
  <si>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</si>
  <si>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</si>
  <si>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</si>
  <si>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</si>
  <si>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</si>
  <si>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</si>
  <si>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</si>
  <si>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</si>
  <si>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</si>
  <si>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</si>
  <si>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</si>
  <si>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</si>
  <si>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</si>
  <si>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</si>
  <si>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</si>
  <si>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</si>
  <si>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</si>
  <si>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</si>
  <si>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</si>
  <si>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</si>
  <si>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</si>
  <si>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</si>
  <si>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</si>
  <si>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</si>
  <si>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</si>
  <si>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</si>
  <si>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</si>
  <si>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</si>
  <si>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</si>
  <si>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</si>
  <si>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</si>
  <si>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</si>
  <si>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</si>
  <si>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</si>
  <si>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</si>
  <si>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</si>
  <si>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</si>
  <si>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</si>
  <si>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</si>
  <si>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</si>
  <si>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</si>
  <si>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</si>
  <si>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</si>
  <si>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</si>
  <si>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</si>
  <si>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</si>
  <si>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</si>
  <si>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</si>
  <si>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</si>
  <si>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</si>
  <si>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</si>
  <si>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</si>
  <si>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</si>
  <si>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</si>
  <si>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</si>
  <si>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</si>
  <si>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</si>
  <si>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</si>
  <si>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</si>
  <si>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</si>
  <si>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</si>
  <si>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</si>
  <si>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</si>
  <si>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Indique la fecha en la que genera el reporte</t>
  </si>
  <si>
    <t>Posteriores al 01-01-2020</t>
  </si>
  <si>
    <t>Fecha de diligenciamiento de plantilla</t>
  </si>
  <si>
    <t>PREJUDICIALES TERMINADOS SEGUNDO SEMESTRE 2020</t>
  </si>
  <si>
    <t>Obs1</t>
  </si>
  <si>
    <t>Obs2</t>
  </si>
  <si>
    <t>Obs3</t>
  </si>
  <si>
    <t>Obs4</t>
  </si>
  <si>
    <t>Obs5</t>
  </si>
  <si>
    <t>Obs6</t>
  </si>
  <si>
    <t>Escriba la fecha de generación del reporte</t>
  </si>
  <si>
    <t>Obs7</t>
  </si>
  <si>
    <t>Fecha reporte Usuarios</t>
  </si>
  <si>
    <t>Fecha reporte Abogados</t>
  </si>
  <si>
    <t>Fecha reporte Judiciales</t>
  </si>
  <si>
    <t>NOMBRE JEFE CONTROL INTERNO</t>
  </si>
  <si>
    <t>Abogados al 30 de junio de 2021</t>
  </si>
  <si>
    <t>ABOGADOS ACTIVOS AL 30-06-2021</t>
  </si>
  <si>
    <t>INACTIVADOS EN EKOGUI PRIMER SEMESTRE 2021</t>
  </si>
  <si>
    <t>RETIRADOS EN LA ENTIDAD PRIMER SEMESTRE 2021</t>
  </si>
  <si>
    <t>PROCESOS TERMINADOS PRIMER SEMESTRE 2021</t>
  </si>
  <si>
    <t>PROCESOS ACTIVOS AL 30 DE JUNIO DE 2021</t>
  </si>
  <si>
    <t>PROCESO TERMINADOS AL 30 DE JUNIO 2021</t>
  </si>
  <si>
    <r>
      <t>(3)En el reporte de activos al 30 de junio verifique la columna</t>
    </r>
    <r>
      <rPr>
        <b/>
        <i/>
        <sz val="9"/>
        <color theme="1"/>
        <rFont val="Calibri"/>
        <family val="2"/>
        <scheme val="minor"/>
      </rPr>
      <t xml:space="preserve"> Estado General del proceso</t>
    </r>
  </si>
  <si>
    <t>PROCESOS ACTIVOS EN CALIDAD DEMANDADO AL 30-06-2021</t>
  </si>
  <si>
    <t>PROCESOS CON CALIFICACIÓN PRIMER SEMESTRE 2021</t>
  </si>
  <si>
    <t>PROCESOS CON CALIFICACIÓN ANTERIOR A 31-12-2020</t>
  </si>
  <si>
    <t>(6) Solo se consideran los procesos activos - calidad demandado al 30 de junio de 2021 que tengan calificación de riesgo</t>
  </si>
  <si>
    <t>PREJUDICIALES ACTIVOS AL 30-06-2021</t>
  </si>
  <si>
    <t>REGISTRO POSTERIOR AL 01/01/2021</t>
  </si>
  <si>
    <t>REGISTRO ENTRE 1 DE ENERO Y 31 DE DICIEMBRE 2020</t>
  </si>
  <si>
    <t>TERMINADOS ÚLTIMA ACTUACIÓN I SEM. 2021</t>
  </si>
  <si>
    <t>TOTAL PREJUDICIALES TERMINADOS I SEM. 2021</t>
  </si>
  <si>
    <t>ARBITRAMENTOS ACTIVOS AL 30-06-2021</t>
  </si>
  <si>
    <t>TOTAL ARBITRAMENTOS TERMINADOS  AL 30-06-2021</t>
  </si>
  <si>
    <t>Pagos enlazados al 30-06-2021</t>
  </si>
  <si>
    <t>(4)Equivalente a un valor indexado de $29.981 millones</t>
  </si>
  <si>
    <t>(1) Con fecha de registro anterior al 15-06-2021</t>
  </si>
  <si>
    <t>PROCESOS TERMINADOS DURANTE PRIMER SEMESTRE 2021</t>
  </si>
  <si>
    <t>TERMINADOS EN EKOGUI DURANTE PRIMER SEMESTRE 2021 (2)</t>
  </si>
  <si>
    <t>(2) Con fecha de actuación en 2021</t>
  </si>
  <si>
    <t>TANIA MARCELA CHAVES ANGARITA</t>
  </si>
  <si>
    <t>JUAN CARLOS GOMEZ BAUTISTA</t>
  </si>
  <si>
    <t>STEPHANIE FERNANDA HERRERA NIÑO</t>
  </si>
  <si>
    <t>ANDREA JANETH REDONDO MEDINA</t>
  </si>
  <si>
    <t>1. EL ABOGADO REALIZO CAPACITACION EL DIA 30 DE JULIO DE 2021 CON EL RESPECTIVO CERTIFICADO</t>
  </si>
  <si>
    <t>000 SMMLV reg</t>
  </si>
  <si>
    <t xml:space="preserve">1. A la fecha del seguimiento la Entidad no fue demandada, ni obra como demandante. </t>
  </si>
  <si>
    <t>1. A la fecha del seguimiento la Entidad no cuenta con ningun proceso arbitral.</t>
  </si>
  <si>
    <t>A la fecha del seguimiento la Entidad no cuenta con pagos realizados por sentencias o conciliaciones .</t>
  </si>
  <si>
    <t>COMISION PARA EL ESCLARECIMIENTO DE LA VERDAD, LA CONVIVENCIA Y LA NO REPETICION</t>
  </si>
  <si>
    <t>1.  La entidad a la fecha de seguimiento  cuenta con un abogado que ejerce la representación judicial de la entidad, desde el 19 de septiembre de 2019, sin embargo no cuenta con procesos judiciales en curso.
2.  No existe calificacion del riesgo, ni provision contable por futuras condenas.</t>
  </si>
  <si>
    <t>SI</t>
  </si>
  <si>
    <t>NO</t>
  </si>
  <si>
    <t>EN LA REVISION SE EVIDENCIO QUE EL ADINISTRADOR DE LA ENTIDAD POR MEDIO DE CORREO ELECTRONICO SOLICITO LA CAPACITACION PARA TODOS LOS PERFILES, SIN EMBARGO, LOS PERFILES DE JEFE FINANCIERO Y ENLACE DE PAGOS NO ENVIARON EL CERTIFICADO EMITIDO POR LA AGENCIA NACIONAL DE DEFENSA JURIDICA DEL ESTADO, POR LO ANTERIOR, LA ULTIMA CAPACITACION REALIZADA FUE EN EL SEGUNDO SEMESTRE DE LA VIGENCIA 2020.</t>
  </si>
  <si>
    <t>ALBA AZUCENA GOMEZ RODRÍGUEZ</t>
  </si>
  <si>
    <t>ALBA AZUCENA GOMEZ RODRIGUEZ</t>
  </si>
  <si>
    <t>1. Se recomienda a los usuarios del Sistema EKOGUI, cumplir de manera oportuna las funciones asignadas a cada rol, teniedo en cuenta las capacitaciones impartidas por la Agencia Nacional de Defensa Jurídica del Estado.
2. Se recomienda mantener actualizados los roles de los usuarios en el Sistema EKOGUI, dado que a la fecha del reporte se observa que las últimas capacitaciones recibidas por los usuarios de los roles: Jefe financiero y enlace de pagos son del segundo semestre de la vigencia 2020.
3. En relación al Comité de Conciliación y Defensa Judicial de la Entidad, se recomienda realizar el seguimiento y control de las desiciones adoptadas por el mismo, así como, la preparación de los informes semestrales de la gestión del comité y de la ejecución de sus decisiones y la actualización de la Política de Prevencion del daño antijurídico, en caso de que se requiera.
4. Dado que la Comisión de la Verdad finaliza su operación el 28 de noviembre de 2021, se deben realizar las consultas necesarias con la finalidad elaborar el plan del cierre de la plataforma EKOGUI y el traslado y entrega de los procesos que se encuentren a esa fecha en alguna etapa procesal para que continúen su trámite de acuerdo con la nomatividad de liquidación de las entidades públicas.
5. De acuerdo con la Política de Prevencion del Daño Antijurídico adoptada por la Entidad y el seguimiento realizado por la Oficina Juridica y de Gestión Contractual, se recomienda continuar con el estudio de los indicadores de gestión, de resultado y de impacto con el fin de obtener un control en el desarrollo de la misma; Igualmente continuar dando cumplimiento a la obligación con la Agencia Nacional de Defensa Juridica del Estado de la entrega del informe semestral.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</si>
</sst>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14" fontId="0" fillId="0" borderId="0" xfId="0" applyNumberFormat="1"/>
    <xf numFmtId="0" fontId="0" fillId="2" borderId="13" xfId="0" applyFill="1" applyBorder="1" applyAlignment="1" applyProtection="1">
      <alignment wrapText="1"/>
      <protection hidden="1"/>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xmlns=""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xmlns=""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xmlns=""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xmlns=""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xmlns=""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xmlns=""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xmlns=""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xmlns=""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xmlns=""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xmlns=""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xmlns=""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xmlns=""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xmlns=""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18"/>
  <sheetViews>
    <sheetView showGridLines="0" workbookViewId="0">
      <selection activeCell="P16" sqref="P16"/>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4" t="s">
        <v>85</v>
      </c>
      <c r="C3" s="85"/>
      <c r="D3" s="85"/>
      <c r="E3" s="85"/>
      <c r="F3" s="85"/>
      <c r="G3" s="85"/>
      <c r="H3" s="85"/>
      <c r="I3" s="85"/>
      <c r="J3" s="85"/>
      <c r="K3" s="85"/>
      <c r="L3" s="85"/>
      <c r="M3" s="85"/>
      <c r="N3" s="85"/>
      <c r="O3" s="86"/>
    </row>
    <row r="4" spans="2:15" ht="23.25" x14ac:dyDescent="0.35">
      <c r="B4" s="84" t="s">
        <v>11</v>
      </c>
      <c r="C4" s="85"/>
      <c r="D4" s="85"/>
      <c r="E4" s="85"/>
      <c r="F4" s="85"/>
      <c r="G4" s="85"/>
      <c r="H4" s="85"/>
      <c r="I4" s="85"/>
      <c r="J4" s="85"/>
      <c r="K4" s="85"/>
      <c r="L4" s="85"/>
      <c r="M4" s="85"/>
      <c r="N4" s="85"/>
      <c r="O4" s="86"/>
    </row>
    <row r="5" spans="2:15" x14ac:dyDescent="0.25">
      <c r="B5" s="5"/>
      <c r="C5" s="6"/>
      <c r="D5" s="6"/>
      <c r="E5" s="6"/>
      <c r="F5" s="6"/>
      <c r="G5" s="6"/>
      <c r="H5" s="6"/>
      <c r="I5" s="6"/>
      <c r="J5" s="6"/>
      <c r="K5" s="6"/>
      <c r="L5" s="6"/>
      <c r="M5" s="6"/>
      <c r="N5" s="6"/>
      <c r="O5" s="7"/>
    </row>
    <row r="6" spans="2:15" x14ac:dyDescent="0.25">
      <c r="B6" s="5"/>
      <c r="C6" s="87" t="s">
        <v>99</v>
      </c>
      <c r="D6" s="87"/>
      <c r="E6" s="87"/>
      <c r="F6" s="87"/>
      <c r="G6" s="87"/>
      <c r="H6" s="87"/>
      <c r="I6" s="87"/>
      <c r="J6" s="87"/>
      <c r="K6" s="87"/>
      <c r="L6" s="87"/>
      <c r="M6" s="87"/>
      <c r="N6" s="87"/>
      <c r="O6" s="7"/>
    </row>
    <row r="7" spans="2:15" x14ac:dyDescent="0.25">
      <c r="B7" s="5"/>
      <c r="C7" s="87"/>
      <c r="D7" s="87"/>
      <c r="E7" s="87"/>
      <c r="F7" s="87"/>
      <c r="G7" s="87"/>
      <c r="H7" s="87"/>
      <c r="I7" s="87"/>
      <c r="J7" s="87"/>
      <c r="K7" s="87"/>
      <c r="L7" s="87"/>
      <c r="M7" s="87"/>
      <c r="N7" s="87"/>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19"/>
  <sheetViews>
    <sheetView topLeftCell="A7" workbookViewId="0">
      <selection activeCell="E15" sqref="E15"/>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8" t="s">
        <v>117</v>
      </c>
      <c r="C7" s="89"/>
      <c r="D7" s="89"/>
      <c r="E7" s="89"/>
      <c r="F7" s="89"/>
      <c r="G7" s="90"/>
      <c r="T7" s="1" t="s">
        <v>12</v>
      </c>
    </row>
    <row r="8" spans="2:20" ht="15.75" thickBot="1" x14ac:dyDescent="0.3">
      <c r="B8" s="14"/>
      <c r="C8" s="15"/>
      <c r="D8" s="15"/>
      <c r="E8" s="15"/>
      <c r="F8" s="15"/>
      <c r="G8" s="16"/>
      <c r="T8" s="1" t="s">
        <v>13</v>
      </c>
    </row>
    <row r="9" spans="2:20" ht="15.75" thickBot="1" x14ac:dyDescent="0.3">
      <c r="B9" s="93" t="s">
        <v>128</v>
      </c>
      <c r="C9" s="94"/>
      <c r="D9" s="80">
        <v>44438</v>
      </c>
      <c r="E9" s="15"/>
      <c r="F9" s="15"/>
      <c r="G9" s="16"/>
      <c r="T9" s="1" t="s">
        <v>14</v>
      </c>
    </row>
    <row r="10" spans="2:20" x14ac:dyDescent="0.25">
      <c r="B10" s="14"/>
      <c r="C10" s="15"/>
      <c r="D10" s="15"/>
      <c r="E10" s="15"/>
      <c r="F10" s="15"/>
      <c r="G10" s="81">
        <v>43545</v>
      </c>
    </row>
    <row r="11" spans="2:20" x14ac:dyDescent="0.25">
      <c r="B11" s="22" t="s">
        <v>15</v>
      </c>
      <c r="C11" s="23" t="s">
        <v>16</v>
      </c>
      <c r="D11" s="24" t="s">
        <v>6</v>
      </c>
      <c r="E11" s="23" t="s">
        <v>7</v>
      </c>
      <c r="F11" s="23" t="s">
        <v>17</v>
      </c>
      <c r="G11" s="25" t="s">
        <v>87</v>
      </c>
    </row>
    <row r="12" spans="2:20" x14ac:dyDescent="0.25">
      <c r="B12" s="21" t="s">
        <v>0</v>
      </c>
      <c r="C12" s="57" t="s">
        <v>12</v>
      </c>
      <c r="D12" s="60">
        <v>44069</v>
      </c>
      <c r="E12" s="58" t="s">
        <v>162</v>
      </c>
      <c r="F12" s="59">
        <v>44127</v>
      </c>
      <c r="G12" s="56" t="str">
        <f>+IF(C12="SI",IF(F12&lt;$G$10,"DESACTUALIZADO",""),"")</f>
        <v/>
      </c>
      <c r="H12" s="42">
        <f t="shared" ref="H12:H17" si="0">+IF(C12="N/A",1,0)</f>
        <v>0</v>
      </c>
      <c r="I12" s="42">
        <f t="shared" ref="I12:I17" si="1">+IF(C12="Si",1,0)</f>
        <v>1</v>
      </c>
      <c r="J12" s="42">
        <f t="shared" ref="J12:J17" si="2">+IF(C12="No",1,0)</f>
        <v>0</v>
      </c>
    </row>
    <row r="13" spans="2:20" x14ac:dyDescent="0.25">
      <c r="B13" s="21" t="s">
        <v>1</v>
      </c>
      <c r="C13" s="57" t="s">
        <v>12</v>
      </c>
      <c r="D13" s="60">
        <v>44321</v>
      </c>
      <c r="E13" s="58" t="s">
        <v>159</v>
      </c>
      <c r="F13" s="59">
        <v>44323</v>
      </c>
      <c r="G13" s="56" t="str">
        <f t="shared" ref="G13:G17" si="3">+IF(C13="SI",IF(F13&lt;$G$10,"DESACTUALIZADO",""),"")</f>
        <v/>
      </c>
      <c r="H13" s="42">
        <f t="shared" si="0"/>
        <v>0</v>
      </c>
      <c r="I13" s="42">
        <f t="shared" si="1"/>
        <v>1</v>
      </c>
      <c r="J13" s="42">
        <f t="shared" si="2"/>
        <v>0</v>
      </c>
    </row>
    <row r="14" spans="2:20" x14ac:dyDescent="0.25">
      <c r="B14" s="21" t="s">
        <v>2</v>
      </c>
      <c r="C14" s="57" t="s">
        <v>12</v>
      </c>
      <c r="D14" s="60">
        <v>44069</v>
      </c>
      <c r="E14" s="58" t="s">
        <v>161</v>
      </c>
      <c r="F14" s="59">
        <v>44127</v>
      </c>
      <c r="G14" s="56" t="str">
        <f t="shared" si="3"/>
        <v/>
      </c>
      <c r="H14" s="42">
        <f t="shared" si="0"/>
        <v>0</v>
      </c>
      <c r="I14" s="42">
        <f t="shared" si="1"/>
        <v>1</v>
      </c>
      <c r="J14" s="42">
        <f t="shared" si="2"/>
        <v>0</v>
      </c>
      <c r="T14" s="49">
        <v>43545</v>
      </c>
    </row>
    <row r="15" spans="2:20" x14ac:dyDescent="0.25">
      <c r="B15" s="21" t="s">
        <v>3</v>
      </c>
      <c r="C15" s="57" t="s">
        <v>12</v>
      </c>
      <c r="D15" s="60">
        <v>43728</v>
      </c>
      <c r="E15" s="58" t="s">
        <v>174</v>
      </c>
      <c r="F15" s="59">
        <v>44398</v>
      </c>
      <c r="G15" s="56" t="str">
        <f t="shared" si="3"/>
        <v/>
      </c>
      <c r="H15" s="42">
        <f t="shared" si="0"/>
        <v>0</v>
      </c>
      <c r="I15" s="42">
        <f t="shared" si="1"/>
        <v>1</v>
      </c>
      <c r="J15" s="42">
        <f t="shared" si="2"/>
        <v>0</v>
      </c>
    </row>
    <row r="16" spans="2:20" x14ac:dyDescent="0.25">
      <c r="B16" s="21" t="s">
        <v>4</v>
      </c>
      <c r="C16" s="57" t="s">
        <v>12</v>
      </c>
      <c r="D16" s="60">
        <v>44069</v>
      </c>
      <c r="E16" s="58" t="s">
        <v>160</v>
      </c>
      <c r="F16" s="59">
        <v>44394</v>
      </c>
      <c r="G16" s="56" t="str">
        <f t="shared" si="3"/>
        <v/>
      </c>
      <c r="H16" s="42">
        <f t="shared" si="0"/>
        <v>0</v>
      </c>
      <c r="I16" s="42">
        <f t="shared" si="1"/>
        <v>1</v>
      </c>
      <c r="J16" s="42">
        <f t="shared" si="2"/>
        <v>0</v>
      </c>
    </row>
    <row r="17" spans="2:10" x14ac:dyDescent="0.25">
      <c r="B17" s="21" t="s">
        <v>5</v>
      </c>
      <c r="C17" s="57" t="s">
        <v>12</v>
      </c>
      <c r="D17" s="60">
        <v>43727</v>
      </c>
      <c r="E17" s="58" t="s">
        <v>160</v>
      </c>
      <c r="F17" s="59">
        <v>44394</v>
      </c>
      <c r="G17" s="56"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72" t="s">
        <v>102</v>
      </c>
      <c r="C19" s="91" t="s">
        <v>172</v>
      </c>
      <c r="D19" s="91"/>
      <c r="E19" s="91"/>
      <c r="F19" s="91"/>
      <c r="G19" s="92"/>
    </row>
  </sheetData>
  <sheetProtection algorithmName="SHA-512" hashValue="678u2HcNEL4JGQ7xicFOz0k/sSoNaoiSp508kdxKxvQ4eapnU6CIE2xIBkOiWu553Z3j5D2BJ48a0s2IoPgf1g==" saltValue="i8uwVTOFvUGJfKZ99Y2WrA==" spinCount="100000" sheet="1" objects="1" scenarios="1"/>
  <mergeCells count="3">
    <mergeCell ref="B7:G7"/>
    <mergeCell ref="C19:G19"/>
    <mergeCell ref="B9:C9"/>
  </mergeCells>
  <dataValidations count="3">
    <dataValidation type="list" allowBlank="1" showInputMessage="1" showErrorMessage="1" sqref="C12:C17">
      <formula1>$T$7:$T$9</formula1>
    </dataValidation>
    <dataValidation type="date" allowBlank="1" showInputMessage="1" showErrorMessage="1" sqref="D9">
      <formula1>44378</formula1>
      <formula2>44439</formula2>
    </dataValidation>
    <dataValidation type="date" allowBlank="1" showInputMessage="1" showErrorMessage="1" sqref="D12:D17 F12:F17">
      <formula1>40544</formula1>
      <formula2>44439</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V25"/>
  <sheetViews>
    <sheetView showGridLines="0" topLeftCell="A5" workbookViewId="0">
      <selection activeCell="G17" sqref="G17"/>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1</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118</v>
      </c>
      <c r="D7" s="60">
        <v>44438</v>
      </c>
      <c r="E7" s="26"/>
      <c r="F7" s="95" t="str">
        <f>"Seleccione una muestra de "&amp;V3&amp;" abogados activos y complete la siguiente tabla"</f>
        <v>Seleccione una muestra de 1 abogados activos y complete la siguiente tabla</v>
      </c>
      <c r="G7" s="96"/>
      <c r="H7" s="33"/>
    </row>
    <row r="8" spans="2:22" x14ac:dyDescent="0.25">
      <c r="B8" s="14"/>
      <c r="D8" s="15"/>
      <c r="E8" s="15"/>
      <c r="F8" s="97"/>
      <c r="G8" s="98"/>
      <c r="H8" s="16"/>
      <c r="T8" s="1" t="s">
        <v>13</v>
      </c>
    </row>
    <row r="9" spans="2:22" ht="23.25" x14ac:dyDescent="0.25">
      <c r="B9" s="14"/>
      <c r="C9" s="34" t="s">
        <v>134</v>
      </c>
      <c r="E9" s="6"/>
      <c r="F9" s="24" t="s">
        <v>106</v>
      </c>
      <c r="G9" s="24" t="s">
        <v>19</v>
      </c>
      <c r="H9" s="16"/>
      <c r="T9" s="1" t="s">
        <v>14</v>
      </c>
    </row>
    <row r="10" spans="2:22" x14ac:dyDescent="0.25">
      <c r="B10" s="14"/>
      <c r="C10" s="23" t="s">
        <v>135</v>
      </c>
      <c r="D10" s="23" t="s">
        <v>23</v>
      </c>
      <c r="E10" s="6"/>
      <c r="F10" s="20" t="s">
        <v>103</v>
      </c>
      <c r="G10" s="57" t="s">
        <v>170</v>
      </c>
      <c r="H10" s="16"/>
    </row>
    <row r="11" spans="2:22" x14ac:dyDescent="0.25">
      <c r="B11" s="14"/>
      <c r="C11" s="20" t="s">
        <v>21</v>
      </c>
      <c r="D11" s="57">
        <v>1</v>
      </c>
      <c r="E11" s="6"/>
      <c r="F11" s="20" t="s">
        <v>104</v>
      </c>
      <c r="G11" s="57" t="s">
        <v>170</v>
      </c>
      <c r="H11" s="16"/>
    </row>
    <row r="12" spans="2:22" x14ac:dyDescent="0.25">
      <c r="B12" s="14"/>
      <c r="C12" s="20" t="s">
        <v>22</v>
      </c>
      <c r="D12" s="57">
        <v>1</v>
      </c>
      <c r="E12" s="6"/>
      <c r="F12" s="20" t="s">
        <v>105</v>
      </c>
      <c r="G12" s="57" t="s">
        <v>171</v>
      </c>
      <c r="H12" s="16"/>
    </row>
    <row r="13" spans="2:22" x14ac:dyDescent="0.25">
      <c r="B13" s="14"/>
      <c r="C13" s="20" t="s">
        <v>26</v>
      </c>
      <c r="D13" s="57">
        <v>1</v>
      </c>
      <c r="E13" s="6"/>
      <c r="F13" s="53" t="s">
        <v>111</v>
      </c>
      <c r="G13" s="52"/>
      <c r="H13" s="16"/>
    </row>
    <row r="14" spans="2:22" x14ac:dyDescent="0.25">
      <c r="B14" s="14"/>
      <c r="C14" s="20" t="s">
        <v>20</v>
      </c>
      <c r="D14" s="57">
        <v>0</v>
      </c>
      <c r="E14" s="6"/>
      <c r="F14" s="54" t="s">
        <v>112</v>
      </c>
      <c r="G14" s="55"/>
      <c r="H14" s="16"/>
    </row>
    <row r="15" spans="2:22" x14ac:dyDescent="0.25">
      <c r="B15" s="14"/>
      <c r="E15" s="6"/>
      <c r="H15" s="16"/>
    </row>
    <row r="16" spans="2:22" x14ac:dyDescent="0.25">
      <c r="B16" s="14"/>
      <c r="C16" s="23" t="s">
        <v>24</v>
      </c>
      <c r="D16" s="23" t="s">
        <v>23</v>
      </c>
      <c r="E16" s="6"/>
      <c r="F16" s="24" t="s">
        <v>115</v>
      </c>
      <c r="G16" s="24" t="s">
        <v>19</v>
      </c>
      <c r="H16" s="16"/>
    </row>
    <row r="17" spans="2:8" x14ac:dyDescent="0.25">
      <c r="B17" s="14"/>
      <c r="C17" s="20" t="s">
        <v>137</v>
      </c>
      <c r="D17" s="57">
        <v>0</v>
      </c>
      <c r="E17" s="6"/>
      <c r="F17" s="20" t="s">
        <v>119</v>
      </c>
      <c r="G17" s="57">
        <v>1</v>
      </c>
      <c r="H17" s="16"/>
    </row>
    <row r="18" spans="2:8" x14ac:dyDescent="0.25">
      <c r="B18" s="14"/>
      <c r="C18" s="20" t="s">
        <v>136</v>
      </c>
      <c r="D18" s="57">
        <v>0</v>
      </c>
      <c r="E18" s="6"/>
      <c r="F18" s="50" t="s">
        <v>88</v>
      </c>
      <c r="G18" s="57">
        <v>1</v>
      </c>
      <c r="H18" s="16"/>
    </row>
    <row r="19" spans="2:8" x14ac:dyDescent="0.25">
      <c r="B19" s="14"/>
      <c r="C19" s="67"/>
      <c r="E19" s="6"/>
      <c r="F19" s="20" t="s">
        <v>108</v>
      </c>
      <c r="G19" s="57">
        <v>0</v>
      </c>
      <c r="H19" s="16"/>
    </row>
    <row r="20" spans="2:8" ht="15.75" thickBot="1" x14ac:dyDescent="0.3">
      <c r="B20" s="14"/>
      <c r="C20" s="67" t="s">
        <v>107</v>
      </c>
      <c r="D20" s="75"/>
      <c r="E20" s="6"/>
      <c r="F20" s="73" t="s">
        <v>25</v>
      </c>
      <c r="G20" s="74"/>
      <c r="H20" s="16"/>
    </row>
    <row r="21" spans="2:8" x14ac:dyDescent="0.25">
      <c r="B21" s="14"/>
      <c r="C21" s="99" t="s">
        <v>163</v>
      </c>
      <c r="D21" s="100"/>
      <c r="E21" s="100"/>
      <c r="F21" s="100"/>
      <c r="G21" s="101"/>
      <c r="H21" s="16"/>
    </row>
    <row r="22" spans="2:8" x14ac:dyDescent="0.25">
      <c r="B22" s="14"/>
      <c r="C22" s="102"/>
      <c r="D22" s="103"/>
      <c r="E22" s="103"/>
      <c r="F22" s="103"/>
      <c r="G22" s="104"/>
      <c r="H22" s="16"/>
    </row>
    <row r="23" spans="2:8" x14ac:dyDescent="0.25">
      <c r="B23" s="14"/>
      <c r="C23" s="102"/>
      <c r="D23" s="103"/>
      <c r="E23" s="103"/>
      <c r="F23" s="103"/>
      <c r="G23" s="104"/>
      <c r="H23" s="16"/>
    </row>
    <row r="24" spans="2:8" ht="15.75" thickBot="1" x14ac:dyDescent="0.3">
      <c r="B24" s="14"/>
      <c r="C24" s="105"/>
      <c r="D24" s="106"/>
      <c r="E24" s="106"/>
      <c r="F24" s="106"/>
      <c r="G24" s="107"/>
      <c r="H24" s="16"/>
    </row>
    <row r="25" spans="2:8" ht="15.75" thickBot="1" x14ac:dyDescent="0.3">
      <c r="B25" s="17"/>
      <c r="C25" s="18"/>
      <c r="D25" s="18"/>
      <c r="E25" s="18"/>
      <c r="F25" s="18"/>
      <c r="G25" s="18"/>
      <c r="H25" s="19"/>
    </row>
  </sheetData>
  <sheetProtection algorithmName="SHA-512" hashValue="rb/3VNYOaOrNAKfVd2Bu97DAaTMB+8ludFMeJSLRVTY3sRYluz0fBeQimwuoyy+y566A+D8mXHiEMGfHIWwLyA==" saltValue="23gwLC8xRSDKhOIJw8RYyg==" spinCount="100000" sheet="1"/>
  <mergeCells count="2">
    <mergeCell ref="F7:G8"/>
    <mergeCell ref="C21:G24"/>
  </mergeCells>
  <dataValidations count="1">
    <dataValidation type="date" allowBlank="1" showInputMessage="1" showErrorMessage="1" sqref="D7">
      <formula1>44378</formula1>
      <formula2>44439</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4"/>
  <sheetViews>
    <sheetView showGridLines="0" topLeftCell="A5" zoomScale="98" zoomScaleNormal="98" workbookViewId="0">
      <selection activeCell="D8" sqref="D8"/>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1" t="s">
        <v>74</v>
      </c>
      <c r="D6" s="111"/>
      <c r="E6" s="111"/>
      <c r="F6" s="111"/>
      <c r="G6" s="111"/>
      <c r="H6" s="111"/>
      <c r="I6" s="33"/>
    </row>
    <row r="7" spans="2:23" x14ac:dyDescent="0.25">
      <c r="B7" s="14"/>
      <c r="C7" s="15"/>
      <c r="D7" s="15"/>
      <c r="E7" s="15"/>
      <c r="F7" s="15"/>
      <c r="G7" s="15"/>
      <c r="H7" s="15"/>
      <c r="I7" s="16"/>
      <c r="U7" s="1" t="s">
        <v>13</v>
      </c>
    </row>
    <row r="8" spans="2:23" x14ac:dyDescent="0.25">
      <c r="B8" s="14"/>
      <c r="C8" s="23" t="s">
        <v>120</v>
      </c>
      <c r="D8" s="60">
        <v>44438</v>
      </c>
      <c r="E8" s="6"/>
      <c r="F8" s="37" t="s">
        <v>114</v>
      </c>
      <c r="G8" s="37" t="s">
        <v>18</v>
      </c>
      <c r="H8" s="15"/>
      <c r="I8" s="16"/>
      <c r="U8" s="1" t="s">
        <v>14</v>
      </c>
    </row>
    <row r="9" spans="2:23" x14ac:dyDescent="0.25">
      <c r="B9" s="14"/>
      <c r="E9" s="6"/>
      <c r="F9" s="20" t="s">
        <v>27</v>
      </c>
      <c r="G9" s="57">
        <v>0</v>
      </c>
      <c r="H9" s="15"/>
      <c r="I9" s="16"/>
    </row>
    <row r="10" spans="2:23" x14ac:dyDescent="0.25">
      <c r="B10" s="14"/>
      <c r="C10" s="23" t="s">
        <v>139</v>
      </c>
      <c r="D10" s="23" t="s">
        <v>23</v>
      </c>
      <c r="E10" s="6"/>
      <c r="F10" s="20" t="s">
        <v>66</v>
      </c>
      <c r="G10" s="57" t="s">
        <v>164</v>
      </c>
      <c r="H10" s="15"/>
      <c r="I10" s="16"/>
    </row>
    <row r="11" spans="2:23" x14ac:dyDescent="0.25">
      <c r="B11" s="14"/>
      <c r="C11" s="20" t="s">
        <v>28</v>
      </c>
      <c r="D11" s="57">
        <v>0</v>
      </c>
      <c r="E11" s="6"/>
      <c r="F11" s="20" t="s">
        <v>91</v>
      </c>
      <c r="G11" s="57">
        <v>0</v>
      </c>
      <c r="H11" s="15"/>
      <c r="I11" s="16"/>
    </row>
    <row r="12" spans="2:23" x14ac:dyDescent="0.25">
      <c r="B12" s="14"/>
      <c r="C12" s="20" t="s">
        <v>29</v>
      </c>
      <c r="D12" s="57">
        <v>0</v>
      </c>
      <c r="E12" s="6"/>
      <c r="F12" s="38" t="s">
        <v>154</v>
      </c>
      <c r="I12" s="16"/>
    </row>
    <row r="13" spans="2:23" x14ac:dyDescent="0.25">
      <c r="B13" s="14"/>
      <c r="C13" s="20" t="s">
        <v>89</v>
      </c>
      <c r="D13" s="57">
        <v>0</v>
      </c>
      <c r="E13" s="6"/>
      <c r="F13" s="38" t="s">
        <v>92</v>
      </c>
      <c r="I13" s="16"/>
    </row>
    <row r="14" spans="2:23" x14ac:dyDescent="0.25">
      <c r="B14" s="14"/>
      <c r="C14" s="38" t="s">
        <v>155</v>
      </c>
      <c r="E14" s="6"/>
      <c r="F14" s="24" t="s">
        <v>34</v>
      </c>
      <c r="G14" s="24" t="s">
        <v>23</v>
      </c>
      <c r="I14" s="16"/>
    </row>
    <row r="15" spans="2:23" x14ac:dyDescent="0.25">
      <c r="B15" s="14"/>
      <c r="C15" s="23" t="s">
        <v>138</v>
      </c>
      <c r="D15" s="23" t="s">
        <v>23</v>
      </c>
      <c r="E15" s="6"/>
      <c r="F15" s="20" t="s">
        <v>142</v>
      </c>
      <c r="G15" s="57">
        <v>0</v>
      </c>
      <c r="I15" s="16"/>
    </row>
    <row r="16" spans="2:23" x14ac:dyDescent="0.25">
      <c r="B16" s="14"/>
      <c r="C16" s="20" t="s">
        <v>156</v>
      </c>
      <c r="D16" s="57">
        <v>0</v>
      </c>
      <c r="E16" s="6"/>
      <c r="F16" s="20" t="s">
        <v>143</v>
      </c>
      <c r="G16" s="57">
        <v>0</v>
      </c>
      <c r="H16" s="15"/>
      <c r="I16" s="16"/>
    </row>
    <row r="17" spans="2:9" x14ac:dyDescent="0.25">
      <c r="B17" s="14"/>
      <c r="C17" s="20" t="s">
        <v>157</v>
      </c>
      <c r="D17" s="57">
        <v>0</v>
      </c>
      <c r="E17" s="6"/>
      <c r="F17" s="20" t="s">
        <v>144</v>
      </c>
      <c r="G17" s="57">
        <v>0</v>
      </c>
      <c r="H17" s="15"/>
      <c r="I17" s="16"/>
    </row>
    <row r="18" spans="2:9" x14ac:dyDescent="0.25">
      <c r="B18" s="14"/>
      <c r="C18" s="38" t="s">
        <v>158</v>
      </c>
      <c r="E18" s="6"/>
      <c r="F18" s="20" t="s">
        <v>36</v>
      </c>
      <c r="G18" s="57">
        <v>0</v>
      </c>
      <c r="H18" s="15"/>
      <c r="I18" s="16"/>
    </row>
    <row r="19" spans="2:9" x14ac:dyDescent="0.25">
      <c r="B19" s="14"/>
      <c r="E19" s="6"/>
      <c r="H19" s="15"/>
      <c r="I19" s="16"/>
    </row>
    <row r="20" spans="2:9" ht="29.25" customHeight="1" x14ac:dyDescent="0.25">
      <c r="B20" s="14"/>
      <c r="C20" s="51" t="s">
        <v>33</v>
      </c>
      <c r="D20" s="51" t="s">
        <v>23</v>
      </c>
      <c r="E20" s="6"/>
      <c r="F20" s="39" t="s">
        <v>113</v>
      </c>
      <c r="G20" s="39" t="s">
        <v>31</v>
      </c>
      <c r="H20" s="40" t="s">
        <v>73</v>
      </c>
      <c r="I20" s="16"/>
    </row>
    <row r="21" spans="2:9" x14ac:dyDescent="0.25">
      <c r="B21" s="14"/>
      <c r="C21" s="68" t="s">
        <v>140</v>
      </c>
      <c r="D21" s="69">
        <v>0</v>
      </c>
      <c r="E21" s="6"/>
      <c r="F21" s="20" t="s">
        <v>69</v>
      </c>
      <c r="G21" s="57">
        <v>0</v>
      </c>
      <c r="H21" s="57">
        <v>0</v>
      </c>
      <c r="I21" s="16"/>
    </row>
    <row r="22" spans="2:9" ht="15" customHeight="1" x14ac:dyDescent="0.25">
      <c r="B22" s="14"/>
      <c r="C22" s="68" t="s">
        <v>90</v>
      </c>
      <c r="D22" s="69">
        <v>0</v>
      </c>
      <c r="E22" s="6"/>
      <c r="F22" s="20" t="s">
        <v>70</v>
      </c>
      <c r="G22" s="57">
        <v>0</v>
      </c>
      <c r="H22" s="57">
        <v>0</v>
      </c>
      <c r="I22" s="16"/>
    </row>
    <row r="23" spans="2:9" ht="24.75" x14ac:dyDescent="0.25">
      <c r="B23" s="14"/>
      <c r="C23" s="79" t="s">
        <v>141</v>
      </c>
      <c r="D23" s="79"/>
      <c r="E23" s="6"/>
      <c r="F23" s="20" t="s">
        <v>71</v>
      </c>
      <c r="G23" s="57">
        <v>0</v>
      </c>
      <c r="H23" s="57">
        <v>0</v>
      </c>
      <c r="I23" s="16"/>
    </row>
    <row r="24" spans="2:9" x14ac:dyDescent="0.25">
      <c r="B24" s="14"/>
      <c r="C24" s="15"/>
      <c r="E24" s="6"/>
      <c r="F24" s="20" t="s">
        <v>72</v>
      </c>
      <c r="G24" s="57">
        <v>0</v>
      </c>
      <c r="H24" s="57">
        <v>0</v>
      </c>
      <c r="I24" s="16"/>
    </row>
    <row r="25" spans="2:9" ht="30" customHeight="1" x14ac:dyDescent="0.25">
      <c r="B25" s="14"/>
      <c r="C25" s="83" t="str">
        <f>"Seleccione "&amp;W3&amp;" procesos teminados en el  primer semestre de 2021 y llene la siguiente tabla:"</f>
        <v>Seleccione 0 procesos teminados en el  primer semestre de 2021 y llene la siguiente tabla:</v>
      </c>
      <c r="D25" s="76"/>
      <c r="E25" s="6"/>
      <c r="F25" s="112" t="s">
        <v>145</v>
      </c>
      <c r="G25" s="112"/>
      <c r="H25" s="112"/>
      <c r="I25" s="16"/>
    </row>
    <row r="26" spans="2:9" ht="15.75" thickBot="1" x14ac:dyDescent="0.3">
      <c r="B26" s="14"/>
      <c r="C26" s="77"/>
      <c r="D26" s="78"/>
      <c r="E26" s="6"/>
      <c r="F26" s="70"/>
      <c r="G26" s="15"/>
      <c r="H26" s="15"/>
      <c r="I26" s="16"/>
    </row>
    <row r="27" spans="2:9" ht="15.75" thickBot="1" x14ac:dyDescent="0.3">
      <c r="B27" s="14"/>
      <c r="C27" s="51" t="s">
        <v>101</v>
      </c>
      <c r="D27" s="51" t="s">
        <v>23</v>
      </c>
      <c r="E27" s="6"/>
      <c r="F27" s="108" t="s">
        <v>100</v>
      </c>
      <c r="G27" s="109"/>
      <c r="H27" s="110"/>
      <c r="I27" s="16"/>
    </row>
    <row r="28" spans="2:9" x14ac:dyDescent="0.25">
      <c r="B28" s="14"/>
      <c r="C28" s="20" t="s">
        <v>93</v>
      </c>
      <c r="D28" s="57">
        <v>0</v>
      </c>
      <c r="E28" s="6"/>
      <c r="F28" s="99" t="s">
        <v>169</v>
      </c>
      <c r="G28" s="100"/>
      <c r="H28" s="101"/>
      <c r="I28" s="16"/>
    </row>
    <row r="29" spans="2:9" x14ac:dyDescent="0.25">
      <c r="B29" s="14"/>
      <c r="C29" s="20" t="s">
        <v>94</v>
      </c>
      <c r="D29" s="57">
        <v>0</v>
      </c>
      <c r="E29" s="6"/>
      <c r="F29" s="102"/>
      <c r="G29" s="103"/>
      <c r="H29" s="104"/>
      <c r="I29" s="16"/>
    </row>
    <row r="30" spans="2:9" x14ac:dyDescent="0.25">
      <c r="B30" s="14"/>
      <c r="C30" s="20" t="s">
        <v>95</v>
      </c>
      <c r="D30" s="57">
        <v>0</v>
      </c>
      <c r="E30" s="6"/>
      <c r="F30" s="102"/>
      <c r="G30" s="103"/>
      <c r="H30" s="104"/>
      <c r="I30" s="16"/>
    </row>
    <row r="31" spans="2:9" x14ac:dyDescent="0.25">
      <c r="B31" s="14"/>
      <c r="C31" s="20" t="s">
        <v>96</v>
      </c>
      <c r="D31" s="57">
        <v>0</v>
      </c>
      <c r="E31" s="6"/>
      <c r="F31" s="102"/>
      <c r="G31" s="103"/>
      <c r="H31" s="104"/>
      <c r="I31" s="16"/>
    </row>
    <row r="32" spans="2:9" x14ac:dyDescent="0.25">
      <c r="B32" s="14"/>
      <c r="C32" s="20" t="s">
        <v>97</v>
      </c>
      <c r="D32" s="57">
        <v>0</v>
      </c>
      <c r="E32" s="6"/>
      <c r="F32" s="102"/>
      <c r="G32" s="103"/>
      <c r="H32" s="104"/>
      <c r="I32" s="16"/>
    </row>
    <row r="33" spans="2:9" ht="15.75" thickBot="1" x14ac:dyDescent="0.3">
      <c r="B33" s="14"/>
      <c r="C33" s="15"/>
      <c r="E33" s="6"/>
      <c r="F33" s="105"/>
      <c r="G33" s="106"/>
      <c r="H33" s="107"/>
      <c r="I33" s="16"/>
    </row>
    <row r="34" spans="2:9" ht="15.75" thickBot="1" x14ac:dyDescent="0.3">
      <c r="B34" s="17"/>
      <c r="C34" s="18"/>
      <c r="D34" s="18"/>
      <c r="E34" s="18"/>
      <c r="F34" s="18"/>
      <c r="G34" s="18"/>
      <c r="H34" s="18"/>
      <c r="I34" s="19"/>
    </row>
  </sheetData>
  <sheetProtection algorithmName="SHA-512" hashValue="1LQzvxd3FK+E90SQLLzX5Rai2EmYBOBma43kWnmDwskYenMl6bYZx6NaN4CKcWv/yZGRSCPbvwyj2t2pdqNHcA==" saltValue="YE6ZbfAsPhu0GVoeu6CeMg==" spinCount="100000" sheet="1" objects="1" scenarios="1"/>
  <mergeCells count="4">
    <mergeCell ref="F27:H27"/>
    <mergeCell ref="F28:H33"/>
    <mergeCell ref="C6:H6"/>
    <mergeCell ref="F25:H25"/>
  </mergeCells>
  <dataValidations count="1">
    <dataValidation type="date" allowBlank="1" showInputMessage="1" showErrorMessage="1" sqref="D8">
      <formula1>44378</formula1>
      <formula2>44439</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3"/>
  <sheetViews>
    <sheetView showGridLines="0" workbookViewId="0">
      <selection activeCell="D1" sqref="D1"/>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1" t="s">
        <v>56</v>
      </c>
      <c r="D7" s="111"/>
      <c r="E7" s="111"/>
      <c r="F7" s="111"/>
      <c r="G7" s="111"/>
      <c r="H7" s="33"/>
    </row>
    <row r="8" spans="2:22" x14ac:dyDescent="0.25">
      <c r="B8" s="14"/>
      <c r="C8" s="15"/>
      <c r="D8" s="15"/>
      <c r="E8" s="15"/>
      <c r="H8" s="16"/>
      <c r="T8" s="1" t="s">
        <v>13</v>
      </c>
    </row>
    <row r="9" spans="2:22" ht="15" customHeight="1" x14ac:dyDescent="0.25">
      <c r="B9" s="14"/>
      <c r="C9" s="23" t="s">
        <v>146</v>
      </c>
      <c r="D9" s="23" t="s">
        <v>23</v>
      </c>
      <c r="E9" s="6"/>
      <c r="F9" s="95" t="str">
        <f>"Seleccione una muestra de "&amp;V3&amp;" prejudiciales activos registrados antes de 31 de diciembre de 2020 y complete la siguiente tabla"</f>
        <v>Seleccione una muestra de 0 prejudiciales activos registrados antes de 31 de diciembre de 2020 y complete la siguiente tabla</v>
      </c>
      <c r="G9" s="96"/>
      <c r="H9" s="16"/>
      <c r="T9" s="1" t="s">
        <v>14</v>
      </c>
    </row>
    <row r="10" spans="2:22" x14ac:dyDescent="0.25">
      <c r="B10" s="14"/>
      <c r="C10" s="20" t="s">
        <v>55</v>
      </c>
      <c r="D10" s="57">
        <v>0</v>
      </c>
      <c r="E10" s="6"/>
      <c r="F10" s="97"/>
      <c r="G10" s="98"/>
      <c r="H10" s="16"/>
    </row>
    <row r="11" spans="2:22" x14ac:dyDescent="0.25">
      <c r="B11" s="14"/>
      <c r="C11" s="20" t="s">
        <v>57</v>
      </c>
      <c r="D11" s="57">
        <v>0</v>
      </c>
      <c r="E11" s="6"/>
      <c r="F11" s="24" t="s">
        <v>33</v>
      </c>
      <c r="G11" s="24" t="s">
        <v>59</v>
      </c>
      <c r="H11" s="16"/>
    </row>
    <row r="12" spans="2:22" x14ac:dyDescent="0.25">
      <c r="B12" s="14"/>
      <c r="C12" s="20" t="s">
        <v>147</v>
      </c>
      <c r="D12" s="57">
        <v>0</v>
      </c>
      <c r="E12" s="6"/>
      <c r="F12" s="36" t="s">
        <v>60</v>
      </c>
      <c r="G12" s="62">
        <v>0</v>
      </c>
      <c r="H12" s="16"/>
    </row>
    <row r="13" spans="2:22" x14ac:dyDescent="0.25">
      <c r="B13" s="14"/>
      <c r="C13" s="20" t="s">
        <v>148</v>
      </c>
      <c r="D13" s="57">
        <v>0</v>
      </c>
      <c r="E13" s="6"/>
      <c r="F13" s="20" t="s">
        <v>61</v>
      </c>
      <c r="G13" s="57">
        <v>0</v>
      </c>
      <c r="H13" s="16"/>
    </row>
    <row r="14" spans="2:22" x14ac:dyDescent="0.25">
      <c r="B14" s="14"/>
      <c r="C14" s="20" t="s">
        <v>86</v>
      </c>
      <c r="D14" s="57">
        <v>0</v>
      </c>
      <c r="E14" s="6"/>
      <c r="F14"/>
      <c r="G14"/>
      <c r="H14" s="16"/>
    </row>
    <row r="15" spans="2:22" x14ac:dyDescent="0.25">
      <c r="B15" s="14"/>
      <c r="E15" s="6"/>
      <c r="F15"/>
      <c r="G15"/>
      <c r="H15" s="16"/>
    </row>
    <row r="16" spans="2:22" ht="15.75" thickBot="1" x14ac:dyDescent="0.3">
      <c r="B16" s="14"/>
      <c r="C16" s="23" t="s">
        <v>121</v>
      </c>
      <c r="D16" s="23" t="s">
        <v>23</v>
      </c>
      <c r="E16" s="6"/>
      <c r="F16" s="113" t="s">
        <v>100</v>
      </c>
      <c r="G16" s="113"/>
      <c r="H16" s="16"/>
    </row>
    <row r="17" spans="2:8" x14ac:dyDescent="0.25">
      <c r="B17" s="14"/>
      <c r="C17" s="20" t="s">
        <v>150</v>
      </c>
      <c r="D17" s="57">
        <v>0</v>
      </c>
      <c r="E17" s="6"/>
      <c r="F17" s="114" t="s">
        <v>165</v>
      </c>
      <c r="G17" s="115"/>
      <c r="H17" s="16"/>
    </row>
    <row r="18" spans="2:8" x14ac:dyDescent="0.25">
      <c r="B18" s="14"/>
      <c r="C18" s="20" t="s">
        <v>149</v>
      </c>
      <c r="D18" s="57">
        <v>0</v>
      </c>
      <c r="E18" s="6"/>
      <c r="F18" s="116"/>
      <c r="G18" s="117"/>
      <c r="H18" s="16"/>
    </row>
    <row r="19" spans="2:8" x14ac:dyDescent="0.25">
      <c r="B19" s="14"/>
      <c r="C19"/>
      <c r="D19"/>
      <c r="E19" s="6"/>
      <c r="F19" s="116"/>
      <c r="G19" s="117"/>
      <c r="H19" s="16"/>
    </row>
    <row r="20" spans="2:8" x14ac:dyDescent="0.25">
      <c r="B20" s="14"/>
      <c r="C20"/>
      <c r="D20"/>
      <c r="E20" s="6"/>
      <c r="F20" s="116"/>
      <c r="G20" s="117"/>
      <c r="H20" s="16"/>
    </row>
    <row r="21" spans="2:8" x14ac:dyDescent="0.25">
      <c r="B21" s="14"/>
      <c r="E21" s="6"/>
      <c r="F21" s="116"/>
      <c r="G21" s="117"/>
      <c r="H21" s="16"/>
    </row>
    <row r="22" spans="2:8" ht="15.75" thickBot="1" x14ac:dyDescent="0.3">
      <c r="B22" s="14"/>
      <c r="C22" s="15"/>
      <c r="D22" s="15"/>
      <c r="E22" s="6"/>
      <c r="F22" s="118"/>
      <c r="G22" s="119"/>
      <c r="H22" s="16"/>
    </row>
    <row r="23" spans="2:8" ht="15.75" thickBot="1" x14ac:dyDescent="0.3">
      <c r="B23" s="17"/>
      <c r="C23" s="18"/>
      <c r="D23" s="18"/>
      <c r="E23" s="18"/>
      <c r="F23" s="18"/>
      <c r="G23" s="18"/>
      <c r="H23" s="19"/>
    </row>
  </sheetData>
  <sheetProtection algorithmName="SHA-512" hashValue="IFQHgU0wQOs72yfcmcv3fgZbZmNeop7iQNQHEllk7oS+l83wTQuhCYUxhfsLpXfdE5ytlnOwS5TLqs+ZhcJsYg==" saltValue="Vvbanjuf+LAv3tT+FQci/g==" spinCount="100000" sheet="1"/>
  <mergeCells count="4">
    <mergeCell ref="F9:G10"/>
    <mergeCell ref="C7:G7"/>
    <mergeCell ref="F16:G16"/>
    <mergeCell ref="F17:G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7"/>
  <sheetViews>
    <sheetView showGridLines="0" workbookViewId="0">
      <selection activeCell="E1" sqref="E1"/>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151</v>
      </c>
      <c r="D9" s="57">
        <v>0</v>
      </c>
      <c r="E9" s="6"/>
      <c r="F9" s="20" t="s">
        <v>152</v>
      </c>
      <c r="G9" s="63">
        <v>0</v>
      </c>
      <c r="H9" s="16"/>
    </row>
    <row r="10" spans="2:22" x14ac:dyDescent="0.25">
      <c r="B10" s="14"/>
      <c r="C10" s="20" t="s">
        <v>78</v>
      </c>
      <c r="D10" s="57">
        <v>0</v>
      </c>
      <c r="E10" s="6"/>
      <c r="F10" s="20" t="s">
        <v>98</v>
      </c>
      <c r="G10" s="63">
        <v>0</v>
      </c>
      <c r="H10" s="16"/>
    </row>
    <row r="11" spans="2:22" x14ac:dyDescent="0.25">
      <c r="B11" s="14"/>
      <c r="C11" s="15"/>
      <c r="D11" s="61"/>
      <c r="E11" s="6"/>
      <c r="F11" s="15"/>
      <c r="G11" s="64"/>
      <c r="H11" s="16"/>
    </row>
    <row r="12" spans="2:22" ht="15.75" thickBot="1" x14ac:dyDescent="0.3">
      <c r="B12" s="14"/>
      <c r="C12" s="65" t="s">
        <v>102</v>
      </c>
      <c r="D12" s="61"/>
      <c r="E12" s="6"/>
      <c r="F12" s="15"/>
      <c r="G12" s="64"/>
      <c r="H12" s="16"/>
      <c r="T12" s="1">
        <f>IF(D9="",0,1)</f>
        <v>1</v>
      </c>
    </row>
    <row r="13" spans="2:22" x14ac:dyDescent="0.25">
      <c r="B13" s="14"/>
      <c r="C13" s="120" t="s">
        <v>166</v>
      </c>
      <c r="D13" s="121"/>
      <c r="E13" s="121"/>
      <c r="F13" s="121"/>
      <c r="G13" s="122"/>
      <c r="H13" s="16"/>
    </row>
    <row r="14" spans="2:22" x14ac:dyDescent="0.25">
      <c r="B14" s="14"/>
      <c r="C14" s="123"/>
      <c r="D14" s="124"/>
      <c r="E14" s="124"/>
      <c r="F14" s="124"/>
      <c r="G14" s="125"/>
      <c r="H14" s="16"/>
    </row>
    <row r="15" spans="2:22" x14ac:dyDescent="0.25">
      <c r="B15" s="14"/>
      <c r="C15" s="123"/>
      <c r="D15" s="124"/>
      <c r="E15" s="124"/>
      <c r="F15" s="124"/>
      <c r="G15" s="125"/>
      <c r="H15" s="16"/>
    </row>
    <row r="16" spans="2:22" ht="15.75" thickBot="1" x14ac:dyDescent="0.3">
      <c r="B16" s="14"/>
      <c r="C16" s="126"/>
      <c r="D16" s="127"/>
      <c r="E16" s="127"/>
      <c r="F16" s="127"/>
      <c r="G16" s="128"/>
      <c r="H16" s="16"/>
      <c r="T16" s="1">
        <f>IF(G9="",0,1)</f>
        <v>1</v>
      </c>
    </row>
    <row r="17" spans="2:20" ht="15.75" thickBot="1" x14ac:dyDescent="0.3">
      <c r="B17" s="17"/>
      <c r="C17" s="18"/>
      <c r="D17" s="18"/>
      <c r="E17" s="18"/>
      <c r="F17" s="18"/>
      <c r="G17" s="18"/>
      <c r="H17" s="19"/>
      <c r="T17" s="1">
        <f>+T12+T16</f>
        <v>2</v>
      </c>
    </row>
  </sheetData>
  <sheetProtection algorithmName="SHA-512" hashValue="8EtTw72DUTsc3xgyVubbRS4sSgH4yVUF1aVBcEbpjtkeW49RZz0xWb+uqV4ctvmgBUedgMxWym8mQZmsu5skNw==" saltValue="s7gKwqCu7U7WrIwxI3BXOQ==" spinCount="100000" sheet="1"/>
  <mergeCells count="1">
    <mergeCell ref="C13:G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1" t="s">
        <v>8</v>
      </c>
      <c r="D6" s="111"/>
      <c r="E6" s="26"/>
      <c r="F6"/>
      <c r="G6"/>
      <c r="H6" s="33"/>
      <c r="T6" s="1" t="s">
        <v>12</v>
      </c>
    </row>
    <row r="7" spans="2:22" ht="15.75" thickBot="1" x14ac:dyDescent="0.3">
      <c r="B7" s="14"/>
      <c r="C7" s="15"/>
      <c r="D7" s="15"/>
      <c r="E7" s="15"/>
      <c r="F7" s="66" t="s">
        <v>102</v>
      </c>
      <c r="G7"/>
      <c r="H7" s="16"/>
      <c r="T7" s="1" t="s">
        <v>13</v>
      </c>
    </row>
    <row r="8" spans="2:22" x14ac:dyDescent="0.25">
      <c r="B8" s="14"/>
      <c r="C8" s="23" t="s">
        <v>32</v>
      </c>
      <c r="D8" s="23" t="s">
        <v>23</v>
      </c>
      <c r="E8" s="6"/>
      <c r="F8" s="99" t="s">
        <v>167</v>
      </c>
      <c r="G8" s="101"/>
      <c r="H8" s="16"/>
      <c r="T8" s="1" t="s">
        <v>14</v>
      </c>
    </row>
    <row r="9" spans="2:22" x14ac:dyDescent="0.25">
      <c r="B9" s="14"/>
      <c r="C9" s="20" t="s">
        <v>80</v>
      </c>
      <c r="D9" s="57" t="s">
        <v>13</v>
      </c>
      <c r="E9" s="6"/>
      <c r="F9" s="102"/>
      <c r="G9" s="104"/>
      <c r="H9" s="16"/>
    </row>
    <row r="10" spans="2:22" ht="15.75" thickBot="1" x14ac:dyDescent="0.3">
      <c r="B10" s="14"/>
      <c r="C10" s="20" t="s">
        <v>153</v>
      </c>
      <c r="D10" s="57">
        <v>0</v>
      </c>
      <c r="E10" s="6"/>
      <c r="F10" s="105"/>
      <c r="G10" s="107"/>
      <c r="H10" s="16"/>
    </row>
    <row r="11" spans="2:22" ht="15.75" thickBot="1" x14ac:dyDescent="0.3">
      <c r="B11" s="17"/>
      <c r="C11" s="18"/>
      <c r="D11" s="18"/>
      <c r="E11" s="18"/>
      <c r="F11" s="18"/>
      <c r="G11" s="18"/>
      <c r="H11" s="19"/>
    </row>
  </sheetData>
  <sheetProtection algorithmName="SHA-512" hashValue="/ZzSyQAjLAMpx22hv4BMxC56M11jIp+M9GYaD5hWkIVBMYg5KFV9fKVJiMX1aM4pGt6+X5JrrCcQTnqjWfkUxQ==" saltValue="DuBnF281jxedCqpWgH2+Kg==" spinCount="100000" sheet="1"/>
  <mergeCells count="2">
    <mergeCell ref="C6:D6"/>
    <mergeCell ref="F8:G10"/>
  </mergeCells>
  <dataValidations count="1">
    <dataValidation type="list" allowBlank="1" showInputMessage="1" showErrorMessage="1" sqref="D9">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26"/>
  <sheetViews>
    <sheetView showGridLines="0" tabSelected="1" zoomScale="110" zoomScaleNormal="110" workbookViewId="0">
      <selection activeCell="B23" sqref="B23:F26"/>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30" t="s">
        <v>10</v>
      </c>
      <c r="C2" s="130"/>
      <c r="D2" s="130"/>
      <c r="E2" s="130"/>
      <c r="F2" s="130"/>
      <c r="G2" s="130"/>
      <c r="H2" s="47"/>
      <c r="I2" s="47"/>
      <c r="J2" s="47"/>
      <c r="K2" s="47"/>
      <c r="L2" s="47"/>
      <c r="M2" s="48"/>
    </row>
    <row r="3" spans="2:13" ht="18.75" x14ac:dyDescent="0.3">
      <c r="B3" s="130" t="s">
        <v>11</v>
      </c>
      <c r="C3" s="130"/>
      <c r="D3" s="130"/>
      <c r="E3" s="130"/>
      <c r="F3" s="130"/>
      <c r="G3" s="130"/>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29" t="s">
        <v>168</v>
      </c>
      <c r="D5" s="129"/>
      <c r="E5" s="129"/>
      <c r="F5" s="129"/>
      <c r="G5" s="129"/>
      <c r="H5" s="6"/>
      <c r="I5" s="6"/>
      <c r="J5" s="6"/>
    </row>
    <row r="6" spans="2:13" x14ac:dyDescent="0.25">
      <c r="B6" t="s">
        <v>3</v>
      </c>
      <c r="C6" s="129" t="s">
        <v>173</v>
      </c>
      <c r="D6" s="129"/>
      <c r="E6" s="129"/>
      <c r="F6" s="129"/>
      <c r="G6" s="129"/>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1</v>
      </c>
      <c r="E9" s="43" t="s">
        <v>47</v>
      </c>
      <c r="F9" s="43">
        <f>+PREJUDICIALES!$D$11</f>
        <v>0</v>
      </c>
    </row>
    <row r="10" spans="2:13" x14ac:dyDescent="0.25">
      <c r="B10" s="43" t="s">
        <v>40</v>
      </c>
      <c r="C10" s="43">
        <f>+ABOGADOS!$D$12+SUM(USUARIOS!I12:I17)</f>
        <v>7</v>
      </c>
      <c r="E10" s="43" t="s">
        <v>45</v>
      </c>
      <c r="F10" s="45" t="str">
        <f>IFERROR(PREJUDICIALES!$D$11/PREJUDICIALES!$D$10,"")</f>
        <v/>
      </c>
    </row>
    <row r="11" spans="2:13" x14ac:dyDescent="0.25">
      <c r="B11" s="43" t="s">
        <v>9</v>
      </c>
      <c r="C11" s="71" t="s">
        <v>116</v>
      </c>
      <c r="E11" s="43" t="s">
        <v>48</v>
      </c>
      <c r="F11" s="45" t="str">
        <f>IFERROR(PREJUDICIALES!$G$13/PREJUDICIALES!$V$3,"")</f>
        <v/>
      </c>
    </row>
    <row r="12" spans="2:13" x14ac:dyDescent="0.25">
      <c r="B12" s="43" t="s">
        <v>41</v>
      </c>
      <c r="C12" s="45">
        <f>IFERROR((ABOGADOS!$G$17+ABOGADOS!$G$18+ABOGADOS!$G$19*0.5)/ABOGADOS!D12,"")</f>
        <v>2</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0</v>
      </c>
    </row>
    <row r="15" spans="2:13" x14ac:dyDescent="0.25">
      <c r="B15" s="43" t="s">
        <v>43</v>
      </c>
      <c r="C15" s="43">
        <f>+JUDICIALES!$D$12</f>
        <v>0</v>
      </c>
      <c r="E15" s="43" t="s">
        <v>45</v>
      </c>
      <c r="F15" s="45" t="str">
        <f>IFERROR(ARBITRAMENTOS!D10/ARBITRAMENTOS!D9,"")</f>
        <v/>
      </c>
    </row>
    <row r="16" spans="2:13" x14ac:dyDescent="0.25">
      <c r="B16" s="43" t="s">
        <v>45</v>
      </c>
      <c r="C16" s="45" t="str">
        <f>IFERROR(JUDICIALES!$D$12/JUDICIALES!$D$11,"")</f>
        <v/>
      </c>
    </row>
    <row r="17" spans="2:6" x14ac:dyDescent="0.25">
      <c r="B17" s="43" t="s">
        <v>51</v>
      </c>
      <c r="C17" s="45" t="str">
        <f>IFERROR(JUDICIALES!$G$11/JUDICIALES!$G$10,"")</f>
        <v/>
      </c>
      <c r="E17" t="s">
        <v>79</v>
      </c>
      <c r="F17" s="44" t="str">
        <f>+IF(PAGOS!D9="","Falta  actualizar","")</f>
        <v/>
      </c>
    </row>
    <row r="18" spans="2:6" x14ac:dyDescent="0.25">
      <c r="B18" s="43" t="s">
        <v>44</v>
      </c>
      <c r="C18" s="43">
        <f>IFERROR(C15/ABOGADOS!$D$12,"")</f>
        <v>0</v>
      </c>
      <c r="E18" s="43" t="s">
        <v>49</v>
      </c>
      <c r="F18" s="43">
        <f>+PAGOS!D10</f>
        <v>0</v>
      </c>
    </row>
    <row r="19" spans="2:6" x14ac:dyDescent="0.25">
      <c r="B19" s="43" t="s">
        <v>82</v>
      </c>
      <c r="C19" s="45" t="str">
        <f>IFERROR(1-(JUDICIALES!$H$22+JUDICIALES!$H$23+JUDICIALES!$H$24)/(JUDICIALES!$G$22+JUDICIALES!$G$23+JUDICIALES!$G$24),"")</f>
        <v/>
      </c>
      <c r="E19" s="43" t="s">
        <v>50</v>
      </c>
      <c r="F19" s="43" t="str">
        <f>+IF(PAGOS!D9="No","No aplica","si")</f>
        <v>No aplica</v>
      </c>
    </row>
    <row r="21" spans="2:6" ht="15.75" thickBot="1" x14ac:dyDescent="0.3"/>
    <row r="22" spans="2:6" x14ac:dyDescent="0.25">
      <c r="B22" s="2" t="s">
        <v>102</v>
      </c>
      <c r="C22" s="3"/>
      <c r="D22" s="3"/>
      <c r="E22" s="3"/>
      <c r="F22" s="4"/>
    </row>
    <row r="23" spans="2:6" x14ac:dyDescent="0.25">
      <c r="B23" s="116" t="s">
        <v>175</v>
      </c>
      <c r="C23" s="131"/>
      <c r="D23" s="131"/>
      <c r="E23" s="131"/>
      <c r="F23" s="117"/>
    </row>
    <row r="24" spans="2:6" x14ac:dyDescent="0.25">
      <c r="B24" s="116"/>
      <c r="C24" s="131"/>
      <c r="D24" s="131"/>
      <c r="E24" s="131"/>
      <c r="F24" s="117"/>
    </row>
    <row r="25" spans="2:6" x14ac:dyDescent="0.25">
      <c r="B25" s="116"/>
      <c r="C25" s="131"/>
      <c r="D25" s="131"/>
      <c r="E25" s="131"/>
      <c r="F25" s="117"/>
    </row>
    <row r="26" spans="2:6" ht="15.75" thickBot="1" x14ac:dyDescent="0.3">
      <c r="B26" s="118"/>
      <c r="C26" s="132"/>
      <c r="D26" s="132"/>
      <c r="E26" s="132"/>
      <c r="F26" s="119"/>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BP18"/>
  <sheetViews>
    <sheetView zoomScaleNormal="100" workbookViewId="0">
      <selection activeCell="B5" sqref="B5"/>
    </sheetView>
  </sheetViews>
  <sheetFormatPr baseColWidth="10" defaultRowHeight="15" x14ac:dyDescent="0.25"/>
  <cols>
    <col min="1" max="1" width="34.42578125" customWidth="1"/>
    <col min="2" max="2" width="29.42578125" customWidth="1"/>
  </cols>
  <sheetData>
    <row r="2" spans="1:68" x14ac:dyDescent="0.25">
      <c r="A2" t="s">
        <v>38</v>
      </c>
      <c r="B2" t="s">
        <v>133</v>
      </c>
      <c r="C2" t="s">
        <v>0</v>
      </c>
      <c r="D2" t="s">
        <v>1</v>
      </c>
      <c r="E2" t="s">
        <v>2</v>
      </c>
      <c r="F2" t="s">
        <v>3</v>
      </c>
      <c r="G2" t="s">
        <v>4</v>
      </c>
      <c r="H2" t="s">
        <v>5</v>
      </c>
      <c r="I2" t="s">
        <v>21</v>
      </c>
      <c r="J2" t="s">
        <v>22</v>
      </c>
      <c r="K2" t="s">
        <v>26</v>
      </c>
      <c r="L2" t="s">
        <v>20</v>
      </c>
      <c r="M2" t="s">
        <v>109</v>
      </c>
      <c r="N2" s="15" t="s">
        <v>110</v>
      </c>
      <c r="O2" s="20" t="s">
        <v>103</v>
      </c>
      <c r="P2" s="20" t="s">
        <v>104</v>
      </c>
      <c r="Q2" s="20" t="s">
        <v>105</v>
      </c>
      <c r="S2" t="s">
        <v>28</v>
      </c>
      <c r="T2" t="s">
        <v>29</v>
      </c>
      <c r="U2" t="s">
        <v>30</v>
      </c>
      <c r="V2" t="s">
        <v>63</v>
      </c>
      <c r="W2" t="s">
        <v>62</v>
      </c>
      <c r="X2" t="s">
        <v>37</v>
      </c>
      <c r="Y2" t="s">
        <v>64</v>
      </c>
      <c r="Z2" t="s">
        <v>27</v>
      </c>
      <c r="AA2" t="s">
        <v>66</v>
      </c>
      <c r="AB2" t="s">
        <v>65</v>
      </c>
      <c r="AC2" t="s">
        <v>35</v>
      </c>
      <c r="AD2" t="s">
        <v>67</v>
      </c>
      <c r="AE2" t="s">
        <v>68</v>
      </c>
      <c r="AF2" t="s">
        <v>36</v>
      </c>
      <c r="AG2" t="s">
        <v>69</v>
      </c>
      <c r="AH2" t="s">
        <v>70</v>
      </c>
      <c r="AI2" t="s">
        <v>71</v>
      </c>
      <c r="AJ2" t="s">
        <v>72</v>
      </c>
      <c r="AK2" t="s">
        <v>69</v>
      </c>
      <c r="AL2" t="s">
        <v>70</v>
      </c>
      <c r="AM2" t="s">
        <v>71</v>
      </c>
      <c r="AN2" t="s">
        <v>72</v>
      </c>
      <c r="AO2" t="s">
        <v>55</v>
      </c>
      <c r="AP2" t="s">
        <v>57</v>
      </c>
      <c r="AQ2" t="s">
        <v>52</v>
      </c>
      <c r="AR2" t="s">
        <v>53</v>
      </c>
      <c r="AS2" t="s">
        <v>54</v>
      </c>
      <c r="AT2" t="s">
        <v>58</v>
      </c>
      <c r="AU2" t="s">
        <v>75</v>
      </c>
      <c r="AV2" t="s">
        <v>60</v>
      </c>
      <c r="AW2" t="s">
        <v>61</v>
      </c>
      <c r="AX2" t="s">
        <v>77</v>
      </c>
      <c r="AY2" t="s">
        <v>78</v>
      </c>
      <c r="AZ2" s="15" t="s">
        <v>80</v>
      </c>
      <c r="BA2" s="15" t="s">
        <v>81</v>
      </c>
      <c r="BB2" s="82" t="s">
        <v>130</v>
      </c>
      <c r="BC2" s="82" t="s">
        <v>131</v>
      </c>
      <c r="BD2" s="82" t="s">
        <v>132</v>
      </c>
      <c r="BE2" t="s">
        <v>93</v>
      </c>
      <c r="BF2" t="s">
        <v>94</v>
      </c>
      <c r="BG2" t="s">
        <v>95</v>
      </c>
      <c r="BH2" t="s">
        <v>96</v>
      </c>
      <c r="BI2" t="s">
        <v>97</v>
      </c>
      <c r="BJ2" t="s">
        <v>122</v>
      </c>
      <c r="BK2" t="s">
        <v>123</v>
      </c>
      <c r="BL2" t="s">
        <v>124</v>
      </c>
      <c r="BM2" t="s">
        <v>125</v>
      </c>
      <c r="BN2" t="s">
        <v>126</v>
      </c>
      <c r="BO2" t="s">
        <v>127</v>
      </c>
      <c r="BP2" t="s">
        <v>129</v>
      </c>
    </row>
    <row r="3" spans="1:68" x14ac:dyDescent="0.25">
      <c r="A3" t="str">
        <f>'Resumen general'!C5</f>
        <v>COMISION PARA EL ESCLARECIMIENTO DE LA VERDAD, LA CONVIVENCIA Y LA NO REPETICION</v>
      </c>
      <c r="B3" t="str">
        <f>'Resumen general'!C6</f>
        <v>ALBA AZUCENA GOMEZ RODRÍGUEZ</v>
      </c>
      <c r="C3" t="str">
        <f>+USUARIOS!C12</f>
        <v>Si</v>
      </c>
      <c r="D3" t="str">
        <f>+USUARIOS!C13</f>
        <v>Si</v>
      </c>
      <c r="E3" t="str">
        <f>+USUARIOS!C14</f>
        <v>Si</v>
      </c>
      <c r="F3" t="str">
        <f>+USUARIOS!C15</f>
        <v>Si</v>
      </c>
      <c r="G3" t="str">
        <f>+USUARIOS!C16</f>
        <v>Si</v>
      </c>
      <c r="H3" t="str">
        <f>+USUARIOS!C17</f>
        <v>Si</v>
      </c>
      <c r="I3">
        <f>+ABOGADOS!D11</f>
        <v>1</v>
      </c>
      <c r="J3">
        <f>+ABOGADOS!D12</f>
        <v>1</v>
      </c>
      <c r="K3">
        <f>+ABOGADOS!D13</f>
        <v>1</v>
      </c>
      <c r="L3">
        <f>+ABOGADOS!D14</f>
        <v>0</v>
      </c>
      <c r="M3">
        <f>+ABOGADOS!D17</f>
        <v>0</v>
      </c>
      <c r="N3">
        <f>+ABOGADOS!D18</f>
        <v>0</v>
      </c>
      <c r="O3" t="str">
        <f>+ABOGADOS!G10</f>
        <v>SI</v>
      </c>
      <c r="P3" t="str">
        <f>+ABOGADOS!G11</f>
        <v>SI</v>
      </c>
      <c r="Q3" t="str">
        <f>+ABOGADOS!G12</f>
        <v>NO</v>
      </c>
      <c r="S3">
        <f>+JUDICIALES!D11</f>
        <v>0</v>
      </c>
      <c r="T3">
        <f>+JUDICIALES!D12</f>
        <v>0</v>
      </c>
      <c r="U3">
        <f>+JUDICIALES!D13</f>
        <v>0</v>
      </c>
      <c r="V3">
        <f>+JUDICIALES!D16</f>
        <v>0</v>
      </c>
      <c r="W3">
        <f>+JUDICIALES!D17</f>
        <v>0</v>
      </c>
      <c r="X3">
        <f>+JUDICIALES!D21</f>
        <v>0</v>
      </c>
      <c r="Y3">
        <f>+JUDICIALES!D22</f>
        <v>0</v>
      </c>
      <c r="Z3">
        <f>+JUDICIALES!G9</f>
        <v>0</v>
      </c>
      <c r="AA3" t="str">
        <f>+JUDICIALES!G10</f>
        <v>000 SMMLV reg</v>
      </c>
      <c r="AB3">
        <f>+JUDICIALES!G11</f>
        <v>0</v>
      </c>
      <c r="AC3">
        <f>+JUDICIALES!G15</f>
        <v>0</v>
      </c>
      <c r="AD3">
        <f>+JUDICIALES!G16</f>
        <v>0</v>
      </c>
      <c r="AE3">
        <f>+JUDICIALES!G17</f>
        <v>0</v>
      </c>
      <c r="AF3">
        <f>+JUDICIALES!G18</f>
        <v>0</v>
      </c>
      <c r="AG3">
        <f>+JUDICIALES!G21</f>
        <v>0</v>
      </c>
      <c r="AH3">
        <f>+JUDICIALES!G22</f>
        <v>0</v>
      </c>
      <c r="AI3">
        <f>+JUDICIALES!G23</f>
        <v>0</v>
      </c>
      <c r="AJ3">
        <f>+JUDICIALES!G24</f>
        <v>0</v>
      </c>
      <c r="AK3">
        <f>+JUDICIALES!H21</f>
        <v>0</v>
      </c>
      <c r="AL3">
        <f>+JUDICIALES!H22</f>
        <v>0</v>
      </c>
      <c r="AM3">
        <f>+JUDICIALES!H23</f>
        <v>0</v>
      </c>
      <c r="AN3">
        <f>+JUDICIALES!H24</f>
        <v>0</v>
      </c>
      <c r="AO3">
        <f>+PREJUDICIALES!D10</f>
        <v>0</v>
      </c>
      <c r="AP3">
        <f>+PREJUDICIALES!D11</f>
        <v>0</v>
      </c>
      <c r="AQ3">
        <f>+PREJUDICIALES!D12</f>
        <v>0</v>
      </c>
      <c r="AR3">
        <f>+PREJUDICIALES!D13</f>
        <v>0</v>
      </c>
      <c r="AS3">
        <f>+PREJUDICIALES!D14</f>
        <v>0</v>
      </c>
      <c r="AT3">
        <f>+PREJUDICIALES!D17</f>
        <v>0</v>
      </c>
      <c r="AU3">
        <f>+PREJUDICIALES!D18</f>
        <v>0</v>
      </c>
      <c r="AV3">
        <f>+PREJUDICIALES!G12</f>
        <v>0</v>
      </c>
      <c r="AW3">
        <f>+PREJUDICIALES!G13</f>
        <v>0</v>
      </c>
      <c r="AX3">
        <f>+ARBITRAMENTOS!D9</f>
        <v>0</v>
      </c>
      <c r="AY3">
        <f>+ARBITRAMENTOS!D10</f>
        <v>0</v>
      </c>
      <c r="AZ3" t="str">
        <f>+PAGOS!D9</f>
        <v>No</v>
      </c>
      <c r="BA3">
        <f>+PAGOS!D10</f>
        <v>0</v>
      </c>
      <c r="BB3" s="82">
        <f>USUARIOS!D9</f>
        <v>44438</v>
      </c>
      <c r="BC3" s="82">
        <f>ABOGADOS!D7</f>
        <v>44438</v>
      </c>
      <c r="BD3" s="82">
        <f>JUDICIALES!D8</f>
        <v>44438</v>
      </c>
      <c r="BE3">
        <f>JUDICIALES!D28</f>
        <v>0</v>
      </c>
      <c r="BF3">
        <f>JUDICIALES!D29</f>
        <v>0</v>
      </c>
      <c r="BG3">
        <f>JUDICIALES!D30</f>
        <v>0</v>
      </c>
      <c r="BH3">
        <f>JUDICIALES!D31</f>
        <v>0</v>
      </c>
      <c r="BI3">
        <f>JUDICIALES!D32</f>
        <v>0</v>
      </c>
      <c r="BJ3" t="str">
        <f>+USUARIOS!C19</f>
        <v>EN LA REVISION SE EVIDENCIO QUE EL ADINISTRADOR DE LA ENTIDAD POR MEDIO DE CORREO ELECTRONICO SOLICITO LA CAPACITACION PARA TODOS LOS PERFILES, SIN EMBARGO, LOS PERFILES DE JEFE FINANCIERO Y ENLACE DE PAGOS NO ENVIARON EL CERTIFICADO EMITIDO POR LA AGENCIA NACIONAL DE DEFENSA JURIDICA DEL ESTADO, POR LO ANTERIOR, LA ULTIMA CAPACITACION REALIZADA FUE EN EL SEGUNDO SEMESTRE DE LA VIGENCIA 2020.</v>
      </c>
      <c r="BK3" t="str">
        <f>+ABOGADOS!C21</f>
        <v>1. EL ABOGADO REALIZO CAPACITACION EL DIA 30 DE JULIO DE 2021 CON EL RESPECTIVO CERTIFICADO</v>
      </c>
      <c r="BL3" t="str">
        <f>+JUDICIALES!F28</f>
        <v>1.  La entidad a la fecha de seguimiento  cuenta con un abogado que ejerce la representación judicial de la entidad, desde el 19 de septiembre de 2019, sin embargo no cuenta con procesos judiciales en curso.
2.  No existe calificacion del riesgo, ni provision contable por futuras condenas.</v>
      </c>
      <c r="BM3" t="str">
        <f>+PREJUDICIALES!F17</f>
        <v xml:space="preserve">1. A la fecha del seguimiento la Entidad no fue demandada, ni obra como demandante. </v>
      </c>
      <c r="BN3" t="str">
        <f>+ARBITRAMENTOS!C13</f>
        <v>1. A la fecha del seguimiento la Entidad no cuenta con ningun proceso arbitral.</v>
      </c>
      <c r="BO3" t="str">
        <f>+PAGOS!F8</f>
        <v>A la fecha del seguimiento la Entidad no cuenta con pagos realizados por sentencias o conciliaciones .</v>
      </c>
      <c r="BP3" t="str">
        <f>'Resumen general'!B23</f>
        <v>1. Se recomienda a los usuarios del Sistema EKOGUI, cumplir de manera oportuna las funciones asignadas a cada rol, teniedo en cuenta las capacitaciones impartidas por la Agencia Nacional de Defensa Jurídica del Estado.
2. Se recomienda mantener actualizados los roles de los usuarios en el Sistema EKOGUI, dado que a la fecha del reporte se observa que las últimas capacitaciones recibidas por los usuarios de los roles: Jefe financiero y enlace de pagos son del segundo semestre de la vigencia 2020.
3. En relación al Comité de Conciliación y Defensa Judicial de la Entidad, se recomienda realizar el seguimiento y control de las desiciones adoptadas por el mismo, así como, la preparación de los informes semestrales de la gestión del comité y de la ejecución de sus decisiones y la actualización de la Política de Prevencion del daño antijurídico, en caso de que se requiera.
4. Dado que la Comisión de la Verdad finaliza su operación el 28 de noviembre de 2021, se deben realizar las consultas necesarias con la finalidad elaborar el plan del cierre de la plataforma EKOGUI y el traslado y entrega de los procesos que se encuentren a esa fecha en alguna etapa procesal para que continúen su trámite de acuerdo con la nomatividad de liquidación de las entidades públicas.
5. De acuerdo con la Política de Prevencion del Daño Antijurídico adoptada por la Entidad y el seguimiento realizado por la Oficina Juridica y de Gestión Contractual, se recomienda continuar con el estudio de los indicadores de gestión, de resultado y de impacto con el fin de obtener un control en el desarrollo de la misma; Igualmente continuar dando cumplimiento a la obligación con la Agencia Nacional de Defensa Juridica del Estado de la entrega del informe semestral.</v>
      </c>
    </row>
    <row r="12" spans="1:68" x14ac:dyDescent="0.25">
      <c r="A12" t="s">
        <v>38</v>
      </c>
      <c r="B12" t="s">
        <v>15</v>
      </c>
      <c r="C12" t="s">
        <v>16</v>
      </c>
      <c r="D12" t="s">
        <v>6</v>
      </c>
      <c r="E12" t="s">
        <v>7</v>
      </c>
      <c r="F12" t="s">
        <v>17</v>
      </c>
      <c r="G12" t="s">
        <v>87</v>
      </c>
    </row>
    <row r="13" spans="1:68" x14ac:dyDescent="0.25">
      <c r="A13" t="str">
        <f t="shared" ref="A13:A18" si="0">$A$3</f>
        <v>COMISION PARA EL ESCLARECIMIENTO DE LA VERDAD, LA CONVIVENCIA Y LA NO REPETICION</v>
      </c>
      <c r="B13" t="s">
        <v>0</v>
      </c>
      <c r="C13" t="str">
        <f>USUARIOS!C12</f>
        <v>Si</v>
      </c>
      <c r="D13">
        <f>USUARIOS!D12</f>
        <v>44069</v>
      </c>
      <c r="E13" t="str">
        <f>USUARIOS!E12</f>
        <v>ANDREA JANETH REDONDO MEDINA</v>
      </c>
      <c r="F13">
        <f>USUARIOS!F12</f>
        <v>44127</v>
      </c>
      <c r="G13" t="str">
        <f>USUARIOS!G12</f>
        <v/>
      </c>
    </row>
    <row r="14" spans="1:68" x14ac:dyDescent="0.25">
      <c r="A14" t="str">
        <f t="shared" si="0"/>
        <v>COMISION PARA EL ESCLARECIMIENTO DE LA VERDAD, LA CONVIVENCIA Y LA NO REPETICION</v>
      </c>
      <c r="B14" t="s">
        <v>1</v>
      </c>
      <c r="C14" t="str">
        <f>USUARIOS!C13</f>
        <v>Si</v>
      </c>
      <c r="D14">
        <f>USUARIOS!D13</f>
        <v>44321</v>
      </c>
      <c r="E14" t="str">
        <f>USUARIOS!E13</f>
        <v>TANIA MARCELA CHAVES ANGARITA</v>
      </c>
      <c r="F14">
        <f>USUARIOS!F13</f>
        <v>44323</v>
      </c>
      <c r="G14" t="str">
        <f>USUARIOS!G13</f>
        <v/>
      </c>
    </row>
    <row r="15" spans="1:68" x14ac:dyDescent="0.25">
      <c r="A15" t="str">
        <f t="shared" si="0"/>
        <v>COMISION PARA EL ESCLARECIMIENTO DE LA VERDAD, LA CONVIVENCIA Y LA NO REPETICION</v>
      </c>
      <c r="B15" t="s">
        <v>2</v>
      </c>
      <c r="C15" t="str">
        <f>USUARIOS!C14</f>
        <v>Si</v>
      </c>
      <c r="D15">
        <f>USUARIOS!D14</f>
        <v>44069</v>
      </c>
      <c r="E15" t="str">
        <f>USUARIOS!E14</f>
        <v>STEPHANIE FERNANDA HERRERA NIÑO</v>
      </c>
      <c r="F15">
        <f>USUARIOS!F14</f>
        <v>44127</v>
      </c>
      <c r="G15" t="str">
        <f>USUARIOS!G14</f>
        <v/>
      </c>
    </row>
    <row r="16" spans="1:68" x14ac:dyDescent="0.25">
      <c r="A16" t="str">
        <f t="shared" si="0"/>
        <v>COMISION PARA EL ESCLARECIMIENTO DE LA VERDAD, LA CONVIVENCIA Y LA NO REPETICION</v>
      </c>
      <c r="B16" t="s">
        <v>3</v>
      </c>
      <c r="C16" t="str">
        <f>USUARIOS!C15</f>
        <v>Si</v>
      </c>
      <c r="D16">
        <f>USUARIOS!D15</f>
        <v>43728</v>
      </c>
      <c r="E16" t="str">
        <f>USUARIOS!E15</f>
        <v>ALBA AZUCENA GOMEZ RODRIGUEZ</v>
      </c>
      <c r="F16">
        <f>USUARIOS!F15</f>
        <v>44398</v>
      </c>
      <c r="G16" t="str">
        <f>USUARIOS!G15</f>
        <v/>
      </c>
    </row>
    <row r="17" spans="1:7" x14ac:dyDescent="0.25">
      <c r="A17" t="str">
        <f t="shared" si="0"/>
        <v>COMISION PARA EL ESCLARECIMIENTO DE LA VERDAD, LA CONVIVENCIA Y LA NO REPETICION</v>
      </c>
      <c r="B17" t="s">
        <v>4</v>
      </c>
      <c r="C17" t="str">
        <f>USUARIOS!C16</f>
        <v>Si</v>
      </c>
      <c r="D17">
        <f>USUARIOS!D16</f>
        <v>44069</v>
      </c>
      <c r="E17" t="str">
        <f>USUARIOS!E16</f>
        <v>JUAN CARLOS GOMEZ BAUTISTA</v>
      </c>
      <c r="F17">
        <f>USUARIOS!F16</f>
        <v>44394</v>
      </c>
      <c r="G17" t="str">
        <f>USUARIOS!G16</f>
        <v/>
      </c>
    </row>
    <row r="18" spans="1:7" x14ac:dyDescent="0.25">
      <c r="A18" t="str">
        <f t="shared" si="0"/>
        <v>COMISION PARA EL ESCLARECIMIENTO DE LA VERDAD, LA CONVIVENCIA Y LA NO REPETICION</v>
      </c>
      <c r="B18" t="s">
        <v>5</v>
      </c>
      <c r="C18" t="str">
        <f>USUARIOS!C17</f>
        <v>Si</v>
      </c>
      <c r="D18">
        <f>USUARIOS!D17</f>
        <v>43727</v>
      </c>
      <c r="E18" t="str">
        <f>USUARIOS!E17</f>
        <v>JUAN CARLOS GOMEZ BAUTISTA</v>
      </c>
      <c r="F18">
        <f>USUARIOS!F17</f>
        <v>44394</v>
      </c>
      <c r="G18" t="str">
        <f>USUARIOS!G17</f>
        <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Computer</cp:lastModifiedBy>
  <dcterms:created xsi:type="dcterms:W3CDTF">2020-06-25T21:16:25Z</dcterms:created>
  <dcterms:modified xsi:type="dcterms:W3CDTF">2021-09-06T12:49:43Z</dcterms:modified>
</cp:coreProperties>
</file>